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45" windowWidth="20730" windowHeight="10035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calcPr calcId="144525"/>
</workbook>
</file>

<file path=xl/calcChain.xml><?xml version="1.0" encoding="utf-8"?>
<calcChain xmlns="http://schemas.openxmlformats.org/spreadsheetml/2006/main">
  <c r="C13" i="4" l="1"/>
  <c r="C12" i="4"/>
  <c r="C9" i="4"/>
  <c r="C10" i="4" s="1"/>
  <c r="D7" i="3"/>
  <c r="C7" i="3"/>
  <c r="A7" i="3"/>
  <c r="N7" i="3"/>
  <c r="E24" i="2"/>
  <c r="E23" i="2"/>
  <c r="E22" i="2"/>
  <c r="E21" i="2"/>
  <c r="E20" i="2"/>
  <c r="G17" i="2"/>
  <c r="H17" i="2" s="1"/>
  <c r="E17" i="2"/>
  <c r="E19" i="2"/>
  <c r="E18" i="2"/>
  <c r="E16" i="2"/>
  <c r="E15" i="2"/>
  <c r="E14" i="2"/>
  <c r="E13" i="2"/>
  <c r="E12" i="2"/>
  <c r="E11" i="2"/>
  <c r="E10" i="2"/>
  <c r="E9" i="2"/>
  <c r="P47" i="1"/>
  <c r="Q47" i="1"/>
  <c r="R47" i="1"/>
  <c r="S47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D46" i="1"/>
  <c r="C14" i="4" s="1"/>
  <c r="C11" i="4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X19" i="1"/>
  <c r="Y19" i="1" s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 l="1"/>
  <c r="W19" i="1" l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U16" i="1"/>
  <c r="T16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17" i="1" l="1"/>
  <c r="X17" i="1"/>
  <c r="Y17" i="1" s="1"/>
  <c r="W18" i="1"/>
  <c r="X18" i="1"/>
  <c r="Y18" i="1" s="1"/>
  <c r="V16" i="1"/>
  <c r="X16" i="1"/>
  <c r="D47" i="1"/>
  <c r="V18" i="1"/>
  <c r="W17" i="1"/>
  <c r="O47" i="1"/>
  <c r="K47" i="1"/>
  <c r="G47" i="1"/>
  <c r="N47" i="1"/>
  <c r="N48" i="1" s="1"/>
  <c r="J47" i="1"/>
  <c r="F47" i="1"/>
  <c r="M47" i="1"/>
  <c r="I47" i="1"/>
  <c r="E47" i="1"/>
  <c r="L47" i="1"/>
  <c r="L48" i="1" s="1"/>
  <c r="H47" i="1"/>
  <c r="W16" i="1"/>
  <c r="Y16" i="1" l="1"/>
  <c r="H7" i="3"/>
  <c r="G7" i="3"/>
  <c r="E7" i="3"/>
  <c r="F7" i="3"/>
  <c r="I7" i="3"/>
  <c r="G24" i="2"/>
  <c r="H24" i="2" s="1"/>
  <c r="S48" i="1"/>
  <c r="G23" i="2"/>
  <c r="H23" i="2" s="1"/>
  <c r="R48" i="1"/>
  <c r="G22" i="2"/>
  <c r="H22" i="2" s="1"/>
  <c r="Q48" i="1"/>
  <c r="G21" i="2"/>
  <c r="H21" i="2" s="1"/>
  <c r="P48" i="1"/>
  <c r="G20" i="2"/>
  <c r="H20" i="2" s="1"/>
  <c r="O48" i="1"/>
  <c r="G18" i="2"/>
  <c r="H18" i="2" s="1"/>
  <c r="M48" i="1"/>
  <c r="G16" i="2"/>
  <c r="H16" i="2" s="1"/>
  <c r="K48" i="1"/>
  <c r="G15" i="2"/>
  <c r="H15" i="2" s="1"/>
  <c r="J48" i="1"/>
  <c r="G14" i="2"/>
  <c r="H14" i="2" s="1"/>
  <c r="I48" i="1"/>
  <c r="G13" i="2"/>
  <c r="H13" i="2" s="1"/>
  <c r="H48" i="1"/>
  <c r="G12" i="2"/>
  <c r="H12" i="2" s="1"/>
  <c r="G48" i="1"/>
  <c r="G11" i="2"/>
  <c r="H11" i="2" s="1"/>
  <c r="F48" i="1"/>
  <c r="G10" i="2"/>
  <c r="H10" i="2" s="1"/>
  <c r="E48" i="1"/>
  <c r="G9" i="2"/>
  <c r="H9" i="2" s="1"/>
  <c r="D48" i="1"/>
  <c r="G19" i="2"/>
  <c r="H19" i="2" s="1"/>
  <c r="J7" i="3" l="1"/>
  <c r="C8" i="4" s="1"/>
  <c r="K7" i="3"/>
  <c r="C5" i="4" l="1"/>
  <c r="C6" i="4" s="1"/>
  <c r="C7" i="4"/>
</calcChain>
</file>

<file path=xl/sharedStrings.xml><?xml version="1.0" encoding="utf-8"?>
<sst xmlns="http://schemas.openxmlformats.org/spreadsheetml/2006/main" count="84" uniqueCount="71">
  <si>
    <t>Номер задания</t>
  </si>
  <si>
    <t>Уровень сложности</t>
  </si>
  <si>
    <t>Максимальный балл</t>
  </si>
  <si>
    <t>Коды КЭС</t>
  </si>
  <si>
    <t>№</t>
  </si>
  <si>
    <t>ФИ учащегося</t>
  </si>
  <si>
    <t>задания с выбором ответа ВО</t>
  </si>
  <si>
    <t>КО</t>
  </si>
  <si>
    <t>РО</t>
  </si>
  <si>
    <t>Б</t>
  </si>
  <si>
    <t>П</t>
  </si>
  <si>
    <t>В</t>
  </si>
  <si>
    <t>Количество баллов</t>
  </si>
  <si>
    <t>всего баллов</t>
  </si>
  <si>
    <t>выполнено</t>
  </si>
  <si>
    <t>% выполнения</t>
  </si>
  <si>
    <t>не выполнено</t>
  </si>
  <si>
    <t>оценка</t>
  </si>
  <si>
    <t>Уровень успешности</t>
  </si>
  <si>
    <t>В- высокий       П-повышенный Б-базовый        Н-низкий</t>
  </si>
  <si>
    <t>Всего баллов</t>
  </si>
  <si>
    <t>Процент освоения</t>
  </si>
  <si>
    <t>Уровень успеваемости</t>
  </si>
  <si>
    <t>Анна К.</t>
  </si>
  <si>
    <t>Аналитическая справка по результатам тематического (или итогового) контроля</t>
  </si>
  <si>
    <t>по предмету</t>
  </si>
  <si>
    <t>химия</t>
  </si>
  <si>
    <t>в</t>
  </si>
  <si>
    <t>классе</t>
  </si>
  <si>
    <t>учитель</t>
  </si>
  <si>
    <t>дата проведения</t>
  </si>
  <si>
    <t>количество учащихся</t>
  </si>
  <si>
    <t>№ зад</t>
  </si>
  <si>
    <t>КЭС (код)</t>
  </si>
  <si>
    <t>% освоения</t>
  </si>
  <si>
    <t>% освоения на уровнях</t>
  </si>
  <si>
    <t>высокий</t>
  </si>
  <si>
    <t>повышенный</t>
  </si>
  <si>
    <t>базовый</t>
  </si>
  <si>
    <t>низкий</t>
  </si>
  <si>
    <t>Элементы содержания</t>
  </si>
  <si>
    <t>Виктор</t>
  </si>
  <si>
    <t>Сергей</t>
  </si>
  <si>
    <t>Класс</t>
  </si>
  <si>
    <t>В классе</t>
  </si>
  <si>
    <t>Писали</t>
  </si>
  <si>
    <t>% вып.</t>
  </si>
  <si>
    <t>Получили оценку за работу</t>
  </si>
  <si>
    <t>Ср.балл</t>
  </si>
  <si>
    <t>Кач-во, %</t>
  </si>
  <si>
    <t>Усп., %</t>
  </si>
  <si>
    <t>Кач-во за прошлый уч.год</t>
  </si>
  <si>
    <t>Ср. балл по уч. году</t>
  </si>
  <si>
    <t>Динамика кач-ва</t>
  </si>
  <si>
    <t>ФИО учителя</t>
  </si>
  <si>
    <r>
      <t xml:space="preserve">! </t>
    </r>
    <r>
      <rPr>
        <b/>
        <sz val="12"/>
        <color theme="1"/>
        <rFont val="Times New Roman"/>
        <family val="1"/>
        <charset val="204"/>
      </rPr>
      <t>Если анализ стартового  контрольного среза</t>
    </r>
  </si>
  <si>
    <t xml:space="preserve">Таблица 3. Количественный анализ </t>
  </si>
  <si>
    <t>Таблица 2. Качественный анализ</t>
  </si>
  <si>
    <t>Критерии</t>
  </si>
  <si>
    <t>1. Процент справившихся с работой (выполнивших не менее 50% заданий)</t>
  </si>
  <si>
    <t>3. Успеваемость</t>
  </si>
  <si>
    <t>4.Показатель качества обученности (КО)</t>
  </si>
  <si>
    <t>5.Качество обученности по результатам текущего модуля или полугодия (качество по модулю или полугодию)</t>
  </si>
  <si>
    <t>6. Динамика качества обученности</t>
  </si>
  <si>
    <t>7. Задания базового уровня выполнены на (%)</t>
  </si>
  <si>
    <t>8. Задания повышенного уровня выполнены на (%)</t>
  </si>
  <si>
    <t>9. Задания высокого уровня выполнены на (%)</t>
  </si>
  <si>
    <t>2. Процент не справившихся с работой (выполнивших менее 50% заданий) (не освоили стандарт образования)</t>
  </si>
  <si>
    <t>10. Процент выполнения заданий</t>
  </si>
  <si>
    <t>Показатель</t>
  </si>
  <si>
    <r>
      <t xml:space="preserve">Таблица 4. </t>
    </r>
    <r>
      <rPr>
        <sz val="12"/>
        <rFont val="Times New Roman"/>
        <family val="1"/>
        <charset val="204"/>
      </rPr>
      <t>Общий результативный  анализ по классу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</si>
</sst>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b/>
      <u/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u/>
      <sz val="12"/>
      <color theme="1"/>
      <name val="Bookman Old Style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locked="0" hidden="1"/>
    </xf>
    <xf numFmtId="0" fontId="5" fillId="0" borderId="11" xfId="0" applyFont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left"/>
      <protection locked="0" hidden="1"/>
    </xf>
    <xf numFmtId="0" fontId="2" fillId="0" borderId="11" xfId="0" applyFont="1" applyBorder="1" applyAlignment="1" applyProtection="1">
      <alignment horizontal="left"/>
      <protection locked="0" hidden="1"/>
    </xf>
    <xf numFmtId="0" fontId="2" fillId="0" borderId="8" xfId="0" applyFont="1" applyBorder="1" applyAlignment="1" applyProtection="1">
      <alignment horizontal="left"/>
      <protection locked="0" hidden="1"/>
    </xf>
    <xf numFmtId="164" fontId="1" fillId="0" borderId="12" xfId="0" applyNumberFormat="1" applyFont="1" applyBorder="1" applyAlignment="1" applyProtection="1">
      <alignment horizontal="center"/>
      <protection locked="0" hidden="1"/>
    </xf>
    <xf numFmtId="164" fontId="1" fillId="0" borderId="11" xfId="0" applyNumberFormat="1" applyFont="1" applyBorder="1" applyAlignment="1" applyProtection="1">
      <alignment horizontal="center"/>
      <protection locked="0" hidden="1"/>
    </xf>
    <xf numFmtId="164" fontId="1" fillId="0" borderId="8" xfId="0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locked="0" hidden="1"/>
    </xf>
    <xf numFmtId="0" fontId="3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2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1" fillId="2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1" fontId="1" fillId="0" borderId="1" xfId="0" applyNumberFormat="1" applyFont="1" applyBorder="1" applyProtection="1">
      <protection locked="0" hidden="1"/>
    </xf>
    <xf numFmtId="1" fontId="1" fillId="4" borderId="1" xfId="0" applyNumberFormat="1" applyFont="1" applyFill="1" applyBorder="1" applyProtection="1">
      <protection locked="0" hidden="1"/>
    </xf>
    <xf numFmtId="1" fontId="1" fillId="3" borderId="1" xfId="0" applyNumberFormat="1" applyFont="1" applyFill="1" applyBorder="1" applyProtection="1">
      <protection locked="0" hidden="1"/>
    </xf>
    <xf numFmtId="9" fontId="1" fillId="0" borderId="1" xfId="0" applyNumberFormat="1" applyFont="1" applyBorder="1" applyProtection="1">
      <protection hidden="1"/>
    </xf>
    <xf numFmtId="1" fontId="1" fillId="0" borderId="1" xfId="0" applyNumberFormat="1" applyFont="1" applyBorder="1" applyProtection="1">
      <protection hidden="1"/>
    </xf>
    <xf numFmtId="1" fontId="1" fillId="4" borderId="1" xfId="0" applyNumberFormat="1" applyFont="1" applyFill="1" applyBorder="1" applyProtection="1">
      <protection hidden="1"/>
    </xf>
    <xf numFmtId="1" fontId="1" fillId="3" borderId="1" xfId="0" applyNumberFormat="1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2" xfId="0" applyFont="1" applyBorder="1" applyAlignment="1" applyProtection="1">
      <alignment horizontal="center" vertical="top" wrapTex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vertical="top"/>
      <protection hidden="1"/>
    </xf>
    <xf numFmtId="9" fontId="4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locked="0" hidden="1"/>
    </xf>
    <xf numFmtId="0" fontId="1" fillId="0" borderId="1" xfId="0" applyFont="1" applyBorder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9" fontId="7" fillId="5" borderId="10" xfId="0" applyNumberFormat="1" applyFont="1" applyFill="1" applyBorder="1" applyAlignment="1" applyProtection="1">
      <alignment horizontal="center" vertical="center" wrapText="1"/>
      <protection locked="0" hidden="1"/>
    </xf>
    <xf numFmtId="9" fontId="7" fillId="5" borderId="10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/>
    <xf numFmtId="9" fontId="6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Y48"/>
  <sheetViews>
    <sheetView tabSelected="1" topLeftCell="A13" workbookViewId="0">
      <selection activeCell="H25" sqref="H25"/>
    </sheetView>
  </sheetViews>
  <sheetFormatPr defaultRowHeight="15" x14ac:dyDescent="0.25"/>
  <cols>
    <col min="1" max="1" width="3" style="15" customWidth="1"/>
    <col min="2" max="2" width="5" style="15" customWidth="1"/>
    <col min="3" max="3" width="33.85546875" style="15" customWidth="1"/>
    <col min="4" max="21" width="5" style="15" customWidth="1"/>
    <col min="22" max="22" width="7.140625" style="15" customWidth="1"/>
    <col min="23" max="24" width="5" style="15" customWidth="1"/>
    <col min="25" max="25" width="19.28515625" style="15" customWidth="1"/>
    <col min="26" max="16384" width="9.140625" style="15"/>
  </cols>
  <sheetData>
    <row r="1" spans="2:25" x14ac:dyDescent="0.25">
      <c r="C1" s="16"/>
    </row>
    <row r="2" spans="2:25" s="17" customFormat="1" ht="18" customHeight="1" thickBot="1" x14ac:dyDescent="0.3">
      <c r="C2" s="18" t="s">
        <v>24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2:25" s="17" customFormat="1" ht="19.5" customHeight="1" thickBot="1" x14ac:dyDescent="0.3">
      <c r="F3" s="18" t="s">
        <v>25</v>
      </c>
      <c r="G3" s="18"/>
      <c r="H3" s="18"/>
      <c r="I3" s="19" t="s">
        <v>26</v>
      </c>
      <c r="J3" s="20"/>
      <c r="K3" s="20"/>
      <c r="L3" s="20"/>
      <c r="M3" s="20"/>
      <c r="N3" s="21"/>
      <c r="O3" s="22" t="s">
        <v>27</v>
      </c>
      <c r="P3" s="23">
        <v>10</v>
      </c>
      <c r="Q3" s="18" t="s">
        <v>28</v>
      </c>
      <c r="R3" s="18"/>
      <c r="S3" s="18"/>
    </row>
    <row r="4" spans="2:25" ht="15.75" thickBot="1" x14ac:dyDescent="0.3"/>
    <row r="5" spans="2:25" ht="15.75" thickBot="1" x14ac:dyDescent="0.3">
      <c r="C5" s="24" t="s">
        <v>29</v>
      </c>
      <c r="D5" s="25"/>
      <c r="E5" s="26"/>
      <c r="F5" s="26"/>
      <c r="G5" s="26"/>
      <c r="H5" s="26"/>
      <c r="I5" s="26"/>
      <c r="J5" s="26"/>
      <c r="K5" s="26"/>
      <c r="L5" s="26"/>
      <c r="M5" s="27"/>
    </row>
    <row r="6" spans="2:25" ht="15.75" thickBot="1" x14ac:dyDescent="0.3"/>
    <row r="7" spans="2:25" ht="15.75" thickBot="1" x14ac:dyDescent="0.3">
      <c r="C7" s="24" t="s">
        <v>30</v>
      </c>
      <c r="D7" s="28"/>
      <c r="E7" s="29"/>
      <c r="F7" s="29"/>
      <c r="G7" s="30"/>
      <c r="L7" s="31" t="s">
        <v>31</v>
      </c>
      <c r="M7" s="31"/>
      <c r="N7" s="31"/>
      <c r="O7" s="31"/>
      <c r="P7" s="31"/>
      <c r="Q7" s="31"/>
      <c r="R7" s="31"/>
      <c r="S7" s="32">
        <v>3</v>
      </c>
      <c r="T7" s="33"/>
    </row>
    <row r="8" spans="2:25" ht="15.75" customHeight="1" x14ac:dyDescent="0.25"/>
    <row r="10" spans="2:25" ht="30.75" customHeight="1" x14ac:dyDescent="0.25">
      <c r="B10" s="34" t="s">
        <v>0</v>
      </c>
      <c r="C10" s="34"/>
      <c r="D10" s="35" t="s">
        <v>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 t="s">
        <v>7</v>
      </c>
      <c r="Q10" s="36"/>
      <c r="R10" s="37" t="s">
        <v>8</v>
      </c>
      <c r="S10" s="37"/>
      <c r="T10" s="38" t="s">
        <v>13</v>
      </c>
      <c r="U10" s="38" t="s">
        <v>14</v>
      </c>
      <c r="V10" s="38" t="s">
        <v>15</v>
      </c>
      <c r="W10" s="38" t="s">
        <v>16</v>
      </c>
      <c r="X10" s="38" t="s">
        <v>17</v>
      </c>
      <c r="Y10" s="39" t="s">
        <v>18</v>
      </c>
    </row>
    <row r="11" spans="2:25" ht="28.5" customHeight="1" x14ac:dyDescent="0.25">
      <c r="B11" s="40"/>
      <c r="C11" s="40"/>
      <c r="D11" s="41">
        <v>1</v>
      </c>
      <c r="E11" s="41">
        <v>2</v>
      </c>
      <c r="F11" s="41">
        <v>3</v>
      </c>
      <c r="G11" s="41">
        <v>4</v>
      </c>
      <c r="H11" s="41">
        <v>5</v>
      </c>
      <c r="I11" s="41">
        <v>6</v>
      </c>
      <c r="J11" s="41">
        <v>7</v>
      </c>
      <c r="K11" s="41">
        <v>8</v>
      </c>
      <c r="L11" s="41">
        <v>9</v>
      </c>
      <c r="M11" s="41">
        <v>10</v>
      </c>
      <c r="N11" s="41">
        <v>11</v>
      </c>
      <c r="O11" s="41">
        <v>12</v>
      </c>
      <c r="P11" s="42">
        <v>13</v>
      </c>
      <c r="Q11" s="42">
        <v>14</v>
      </c>
      <c r="R11" s="43">
        <v>15</v>
      </c>
      <c r="S11" s="43">
        <v>16</v>
      </c>
      <c r="T11" s="38"/>
      <c r="U11" s="38"/>
      <c r="V11" s="38"/>
      <c r="W11" s="38"/>
      <c r="X11" s="38"/>
      <c r="Y11" s="44"/>
    </row>
    <row r="12" spans="2:25" ht="60" customHeight="1" x14ac:dyDescent="0.25">
      <c r="B12" s="45" t="s">
        <v>1</v>
      </c>
      <c r="C12" s="45"/>
      <c r="D12" s="41" t="s">
        <v>9</v>
      </c>
      <c r="E12" s="41" t="s">
        <v>9</v>
      </c>
      <c r="F12" s="41" t="s">
        <v>9</v>
      </c>
      <c r="G12" s="41" t="s">
        <v>9</v>
      </c>
      <c r="H12" s="41" t="s">
        <v>9</v>
      </c>
      <c r="I12" s="41" t="s">
        <v>9</v>
      </c>
      <c r="J12" s="41" t="s">
        <v>9</v>
      </c>
      <c r="K12" s="41" t="s">
        <v>9</v>
      </c>
      <c r="L12" s="41" t="s">
        <v>9</v>
      </c>
      <c r="M12" s="41" t="s">
        <v>9</v>
      </c>
      <c r="N12" s="41" t="s">
        <v>9</v>
      </c>
      <c r="O12" s="41" t="s">
        <v>9</v>
      </c>
      <c r="P12" s="42" t="s">
        <v>10</v>
      </c>
      <c r="Q12" s="42" t="s">
        <v>10</v>
      </c>
      <c r="R12" s="43" t="s">
        <v>11</v>
      </c>
      <c r="S12" s="43" t="s">
        <v>11</v>
      </c>
      <c r="T12" s="38"/>
      <c r="U12" s="38"/>
      <c r="V12" s="38"/>
      <c r="W12" s="38"/>
      <c r="X12" s="38"/>
      <c r="Y12" s="46" t="s">
        <v>19</v>
      </c>
    </row>
    <row r="13" spans="2:25" ht="28.5" customHeight="1" x14ac:dyDescent="0.25">
      <c r="B13" s="45" t="s">
        <v>2</v>
      </c>
      <c r="C13" s="45"/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47">
        <v>2</v>
      </c>
      <c r="Q13" s="47">
        <v>2</v>
      </c>
      <c r="R13" s="48">
        <v>5</v>
      </c>
      <c r="S13" s="48">
        <v>3</v>
      </c>
      <c r="T13" s="40"/>
      <c r="U13" s="40"/>
      <c r="V13" s="40"/>
      <c r="W13" s="40"/>
      <c r="X13" s="40"/>
      <c r="Y13" s="40"/>
    </row>
    <row r="14" spans="2:25" ht="30.75" customHeight="1" x14ac:dyDescent="0.25">
      <c r="B14" s="45" t="s">
        <v>3</v>
      </c>
      <c r="C14" s="45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4"/>
      <c r="R14" s="85"/>
      <c r="S14" s="85"/>
      <c r="T14" s="40"/>
      <c r="U14" s="40"/>
      <c r="V14" s="40"/>
      <c r="W14" s="40"/>
      <c r="X14" s="40"/>
      <c r="Y14" s="40"/>
    </row>
    <row r="15" spans="2:25" ht="30.75" customHeight="1" x14ac:dyDescent="0.25">
      <c r="B15" s="41" t="s">
        <v>4</v>
      </c>
      <c r="C15" s="49" t="s">
        <v>5</v>
      </c>
      <c r="D15" s="40" t="s">
        <v>12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2:25" x14ac:dyDescent="0.25">
      <c r="B16" s="16">
        <v>1</v>
      </c>
      <c r="C16" s="16" t="s">
        <v>23</v>
      </c>
      <c r="D16" s="50"/>
      <c r="E16" s="50">
        <v>0</v>
      </c>
      <c r="F16" s="50">
        <v>1</v>
      </c>
      <c r="G16" s="50">
        <v>1</v>
      </c>
      <c r="H16" s="50">
        <v>1</v>
      </c>
      <c r="I16" s="50">
        <v>1</v>
      </c>
      <c r="J16" s="50">
        <v>1</v>
      </c>
      <c r="K16" s="50">
        <v>0</v>
      </c>
      <c r="L16" s="50">
        <v>1</v>
      </c>
      <c r="M16" s="50">
        <v>0</v>
      </c>
      <c r="N16" s="50">
        <v>1</v>
      </c>
      <c r="O16" s="50">
        <v>1</v>
      </c>
      <c r="P16" s="51">
        <v>0</v>
      </c>
      <c r="Q16" s="51">
        <v>0</v>
      </c>
      <c r="R16" s="52">
        <v>5</v>
      </c>
      <c r="S16" s="52">
        <v>0</v>
      </c>
      <c r="T16" s="16">
        <f>IF(C16="","",24)</f>
        <v>24</v>
      </c>
      <c r="U16" s="16">
        <f>IF(C16="","",SUM(D16:S16))</f>
        <v>13</v>
      </c>
      <c r="V16" s="53">
        <f t="shared" ref="V16:V44" si="0">IF(C16="","",U16/T16)</f>
        <v>0.54166666666666663</v>
      </c>
      <c r="W16" s="16">
        <f>IF(C16="","",T16-U16)</f>
        <v>11</v>
      </c>
      <c r="X16" s="16">
        <f>IF(C16="","",IF(U16&lt;8,2,IF(U16&lt;16,3,IF(U16&lt;21,4,5))))</f>
        <v>3</v>
      </c>
      <c r="Y16" s="16" t="str">
        <f>IF(X16="","",IF(X16=2,"низкий",IF(X16=3,"базовый",IF(X16=4,"повышенный","высокий"))))</f>
        <v>базовый</v>
      </c>
    </row>
    <row r="17" spans="2:25" x14ac:dyDescent="0.25">
      <c r="B17" s="16">
        <v>2</v>
      </c>
      <c r="C17" s="16" t="s">
        <v>41</v>
      </c>
      <c r="D17" s="50">
        <v>1</v>
      </c>
      <c r="E17" s="50">
        <v>1</v>
      </c>
      <c r="F17" s="50">
        <v>0</v>
      </c>
      <c r="G17" s="50">
        <v>1</v>
      </c>
      <c r="H17" s="50">
        <v>1</v>
      </c>
      <c r="I17" s="50">
        <v>1</v>
      </c>
      <c r="J17" s="50">
        <v>1</v>
      </c>
      <c r="K17" s="50">
        <v>0</v>
      </c>
      <c r="L17" s="50">
        <v>0</v>
      </c>
      <c r="M17" s="50">
        <v>0</v>
      </c>
      <c r="N17" s="50">
        <v>1</v>
      </c>
      <c r="O17" s="50">
        <v>1</v>
      </c>
      <c r="P17" s="51">
        <v>1</v>
      </c>
      <c r="Q17" s="51">
        <v>0</v>
      </c>
      <c r="R17" s="52">
        <v>2</v>
      </c>
      <c r="S17" s="52">
        <v>1</v>
      </c>
      <c r="T17" s="16">
        <f t="shared" ref="T17:T45" si="1">IF(C17="","",24)</f>
        <v>24</v>
      </c>
      <c r="U17" s="16">
        <f t="shared" ref="U17:U45" si="2">IF(C17="","",SUM(D17:S17))</f>
        <v>12</v>
      </c>
      <c r="V17" s="53">
        <f t="shared" si="0"/>
        <v>0.5</v>
      </c>
      <c r="W17" s="16">
        <f t="shared" ref="W17:W45" si="3">IF(C17="","",T17-U17)</f>
        <v>12</v>
      </c>
      <c r="X17" s="16">
        <f t="shared" ref="X17:X44" si="4">IF(C17="","",IF(U17&lt;8,2,IF(U17&lt;16,3,IF(U17&lt;21,4,5))))</f>
        <v>3</v>
      </c>
      <c r="Y17" s="16" t="str">
        <f t="shared" ref="Y17:Y45" si="5">IF(X17="","",IF(X17=2,"низкий",IF(X17=3,"базовый",IF(X17=4,"повышенный","высокий"))))</f>
        <v>базовый</v>
      </c>
    </row>
    <row r="18" spans="2:25" x14ac:dyDescent="0.25">
      <c r="B18" s="16">
        <v>3</v>
      </c>
      <c r="C18" s="16" t="s">
        <v>42</v>
      </c>
      <c r="D18" s="50">
        <v>1</v>
      </c>
      <c r="E18" s="50">
        <v>1</v>
      </c>
      <c r="F18" s="50">
        <v>0</v>
      </c>
      <c r="G18" s="50">
        <v>1</v>
      </c>
      <c r="H18" s="50">
        <v>0</v>
      </c>
      <c r="I18" s="50">
        <v>1</v>
      </c>
      <c r="J18" s="50">
        <v>0</v>
      </c>
      <c r="K18" s="50">
        <v>0</v>
      </c>
      <c r="L18" s="50">
        <v>0</v>
      </c>
      <c r="M18" s="50">
        <v>0</v>
      </c>
      <c r="N18" s="50">
        <v>1</v>
      </c>
      <c r="O18" s="50">
        <v>1</v>
      </c>
      <c r="P18" s="51">
        <v>2</v>
      </c>
      <c r="Q18" s="51">
        <v>2</v>
      </c>
      <c r="R18" s="52">
        <v>3</v>
      </c>
      <c r="S18" s="52">
        <v>1</v>
      </c>
      <c r="T18" s="16">
        <f t="shared" si="1"/>
        <v>24</v>
      </c>
      <c r="U18" s="16">
        <f t="shared" si="2"/>
        <v>14</v>
      </c>
      <c r="V18" s="53">
        <f t="shared" si="0"/>
        <v>0.58333333333333337</v>
      </c>
      <c r="W18" s="16">
        <f t="shared" si="3"/>
        <v>10</v>
      </c>
      <c r="X18" s="16">
        <f t="shared" si="4"/>
        <v>3</v>
      </c>
      <c r="Y18" s="16" t="str">
        <f t="shared" si="5"/>
        <v>базовый</v>
      </c>
    </row>
    <row r="19" spans="2:25" x14ac:dyDescent="0.25">
      <c r="B19" s="16">
        <v>4</v>
      </c>
      <c r="C19" s="1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1"/>
      <c r="R19" s="52"/>
      <c r="S19" s="52"/>
      <c r="T19" s="16" t="str">
        <f t="shared" si="1"/>
        <v/>
      </c>
      <c r="U19" s="16" t="str">
        <f t="shared" si="2"/>
        <v/>
      </c>
      <c r="V19" s="53" t="str">
        <f t="shared" si="0"/>
        <v/>
      </c>
      <c r="W19" s="16" t="str">
        <f t="shared" si="3"/>
        <v/>
      </c>
      <c r="X19" s="16" t="str">
        <f t="shared" si="4"/>
        <v/>
      </c>
      <c r="Y19" s="16" t="str">
        <f t="shared" si="5"/>
        <v/>
      </c>
    </row>
    <row r="20" spans="2:25" x14ac:dyDescent="0.25">
      <c r="B20" s="16">
        <v>5</v>
      </c>
      <c r="C20" s="1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2"/>
      <c r="S20" s="52"/>
      <c r="T20" s="16" t="str">
        <f t="shared" si="1"/>
        <v/>
      </c>
      <c r="U20" s="16" t="str">
        <f t="shared" si="2"/>
        <v/>
      </c>
      <c r="V20" s="53" t="str">
        <f t="shared" si="0"/>
        <v/>
      </c>
      <c r="W20" s="16" t="str">
        <f t="shared" si="3"/>
        <v/>
      </c>
      <c r="X20" s="16" t="str">
        <f t="shared" si="4"/>
        <v/>
      </c>
      <c r="Y20" s="16" t="str">
        <f t="shared" si="5"/>
        <v/>
      </c>
    </row>
    <row r="21" spans="2:25" x14ac:dyDescent="0.25">
      <c r="B21" s="16">
        <v>6</v>
      </c>
      <c r="C21" s="1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  <c r="R21" s="52"/>
      <c r="S21" s="52"/>
      <c r="T21" s="16" t="str">
        <f t="shared" si="1"/>
        <v/>
      </c>
      <c r="U21" s="16" t="str">
        <f t="shared" si="2"/>
        <v/>
      </c>
      <c r="V21" s="53" t="str">
        <f t="shared" si="0"/>
        <v/>
      </c>
      <c r="W21" s="16" t="str">
        <f t="shared" si="3"/>
        <v/>
      </c>
      <c r="X21" s="16" t="str">
        <f t="shared" si="4"/>
        <v/>
      </c>
      <c r="Y21" s="16" t="str">
        <f t="shared" si="5"/>
        <v/>
      </c>
    </row>
    <row r="22" spans="2:25" x14ac:dyDescent="0.25">
      <c r="B22" s="16">
        <v>7</v>
      </c>
      <c r="C22" s="1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  <c r="R22" s="52"/>
      <c r="S22" s="52"/>
      <c r="T22" s="16" t="str">
        <f t="shared" si="1"/>
        <v/>
      </c>
      <c r="U22" s="16" t="str">
        <f t="shared" si="2"/>
        <v/>
      </c>
      <c r="V22" s="53" t="str">
        <f t="shared" si="0"/>
        <v/>
      </c>
      <c r="W22" s="16" t="str">
        <f t="shared" si="3"/>
        <v/>
      </c>
      <c r="X22" s="16" t="str">
        <f t="shared" si="4"/>
        <v/>
      </c>
      <c r="Y22" s="16" t="str">
        <f t="shared" si="5"/>
        <v/>
      </c>
    </row>
    <row r="23" spans="2:25" x14ac:dyDescent="0.25">
      <c r="B23" s="16">
        <v>8</v>
      </c>
      <c r="C23" s="1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2"/>
      <c r="S23" s="52"/>
      <c r="T23" s="16" t="str">
        <f t="shared" si="1"/>
        <v/>
      </c>
      <c r="U23" s="16" t="str">
        <f t="shared" si="2"/>
        <v/>
      </c>
      <c r="V23" s="53" t="str">
        <f t="shared" si="0"/>
        <v/>
      </c>
      <c r="W23" s="16" t="str">
        <f t="shared" si="3"/>
        <v/>
      </c>
      <c r="X23" s="16" t="str">
        <f t="shared" si="4"/>
        <v/>
      </c>
      <c r="Y23" s="16" t="str">
        <f t="shared" si="5"/>
        <v/>
      </c>
    </row>
    <row r="24" spans="2:25" x14ac:dyDescent="0.25">
      <c r="B24" s="16">
        <v>9</v>
      </c>
      <c r="C24" s="1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2"/>
      <c r="S24" s="52"/>
      <c r="T24" s="16" t="str">
        <f t="shared" si="1"/>
        <v/>
      </c>
      <c r="U24" s="16" t="str">
        <f t="shared" si="2"/>
        <v/>
      </c>
      <c r="V24" s="53" t="str">
        <f t="shared" si="0"/>
        <v/>
      </c>
      <c r="W24" s="16" t="str">
        <f t="shared" si="3"/>
        <v/>
      </c>
      <c r="X24" s="16" t="str">
        <f t="shared" si="4"/>
        <v/>
      </c>
      <c r="Y24" s="16" t="str">
        <f t="shared" si="5"/>
        <v/>
      </c>
    </row>
    <row r="25" spans="2:25" x14ac:dyDescent="0.25">
      <c r="B25" s="16">
        <v>10</v>
      </c>
      <c r="C25" s="16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2"/>
      <c r="S25" s="52"/>
      <c r="T25" s="16" t="str">
        <f t="shared" si="1"/>
        <v/>
      </c>
      <c r="U25" s="16" t="str">
        <f t="shared" si="2"/>
        <v/>
      </c>
      <c r="V25" s="53" t="str">
        <f t="shared" si="0"/>
        <v/>
      </c>
      <c r="W25" s="16" t="str">
        <f t="shared" si="3"/>
        <v/>
      </c>
      <c r="X25" s="16" t="str">
        <f t="shared" si="4"/>
        <v/>
      </c>
      <c r="Y25" s="16" t="str">
        <f t="shared" si="5"/>
        <v/>
      </c>
    </row>
    <row r="26" spans="2:25" x14ac:dyDescent="0.25">
      <c r="B26" s="16">
        <v>11</v>
      </c>
      <c r="C26" s="1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2"/>
      <c r="S26" s="52"/>
      <c r="T26" s="16" t="str">
        <f t="shared" si="1"/>
        <v/>
      </c>
      <c r="U26" s="16" t="str">
        <f t="shared" si="2"/>
        <v/>
      </c>
      <c r="V26" s="53" t="str">
        <f t="shared" si="0"/>
        <v/>
      </c>
      <c r="W26" s="16" t="str">
        <f t="shared" si="3"/>
        <v/>
      </c>
      <c r="X26" s="16" t="str">
        <f t="shared" si="4"/>
        <v/>
      </c>
      <c r="Y26" s="16" t="str">
        <f t="shared" si="5"/>
        <v/>
      </c>
    </row>
    <row r="27" spans="2:25" x14ac:dyDescent="0.25">
      <c r="B27" s="16">
        <v>12</v>
      </c>
      <c r="C27" s="1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2"/>
      <c r="S27" s="52"/>
      <c r="T27" s="16" t="str">
        <f t="shared" si="1"/>
        <v/>
      </c>
      <c r="U27" s="16" t="str">
        <f t="shared" si="2"/>
        <v/>
      </c>
      <c r="V27" s="53" t="str">
        <f t="shared" si="0"/>
        <v/>
      </c>
      <c r="W27" s="16" t="str">
        <f t="shared" si="3"/>
        <v/>
      </c>
      <c r="X27" s="16" t="str">
        <f t="shared" si="4"/>
        <v/>
      </c>
      <c r="Y27" s="16" t="str">
        <f t="shared" si="5"/>
        <v/>
      </c>
    </row>
    <row r="28" spans="2:25" x14ac:dyDescent="0.25">
      <c r="B28" s="16">
        <v>13</v>
      </c>
      <c r="C28" s="1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  <c r="R28" s="52"/>
      <c r="S28" s="52"/>
      <c r="T28" s="16" t="str">
        <f t="shared" si="1"/>
        <v/>
      </c>
      <c r="U28" s="16" t="str">
        <f t="shared" si="2"/>
        <v/>
      </c>
      <c r="V28" s="53" t="str">
        <f t="shared" si="0"/>
        <v/>
      </c>
      <c r="W28" s="16" t="str">
        <f t="shared" si="3"/>
        <v/>
      </c>
      <c r="X28" s="16" t="str">
        <f t="shared" si="4"/>
        <v/>
      </c>
      <c r="Y28" s="16" t="str">
        <f t="shared" si="5"/>
        <v/>
      </c>
    </row>
    <row r="29" spans="2:25" x14ac:dyDescent="0.25">
      <c r="B29" s="16">
        <v>14</v>
      </c>
      <c r="C29" s="16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  <c r="R29" s="52"/>
      <c r="S29" s="52"/>
      <c r="T29" s="16" t="str">
        <f t="shared" si="1"/>
        <v/>
      </c>
      <c r="U29" s="16" t="str">
        <f t="shared" si="2"/>
        <v/>
      </c>
      <c r="V29" s="53" t="str">
        <f t="shared" si="0"/>
        <v/>
      </c>
      <c r="W29" s="16" t="str">
        <f t="shared" si="3"/>
        <v/>
      </c>
      <c r="X29" s="16" t="str">
        <f t="shared" si="4"/>
        <v/>
      </c>
      <c r="Y29" s="16" t="str">
        <f t="shared" si="5"/>
        <v/>
      </c>
    </row>
    <row r="30" spans="2:25" x14ac:dyDescent="0.25">
      <c r="B30" s="16">
        <v>15</v>
      </c>
      <c r="C30" s="1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1"/>
      <c r="R30" s="52"/>
      <c r="S30" s="52"/>
      <c r="T30" s="16" t="str">
        <f t="shared" si="1"/>
        <v/>
      </c>
      <c r="U30" s="16" t="str">
        <f t="shared" si="2"/>
        <v/>
      </c>
      <c r="V30" s="53" t="str">
        <f t="shared" si="0"/>
        <v/>
      </c>
      <c r="W30" s="16" t="str">
        <f t="shared" si="3"/>
        <v/>
      </c>
      <c r="X30" s="16" t="str">
        <f t="shared" si="4"/>
        <v/>
      </c>
      <c r="Y30" s="16" t="str">
        <f t="shared" si="5"/>
        <v/>
      </c>
    </row>
    <row r="31" spans="2:25" x14ac:dyDescent="0.25">
      <c r="B31" s="16">
        <v>16</v>
      </c>
      <c r="C31" s="1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1"/>
      <c r="R31" s="52"/>
      <c r="S31" s="52"/>
      <c r="T31" s="16" t="str">
        <f t="shared" si="1"/>
        <v/>
      </c>
      <c r="U31" s="16" t="str">
        <f t="shared" si="2"/>
        <v/>
      </c>
      <c r="V31" s="53" t="str">
        <f t="shared" si="0"/>
        <v/>
      </c>
      <c r="W31" s="16" t="str">
        <f t="shared" si="3"/>
        <v/>
      </c>
      <c r="X31" s="16" t="str">
        <f t="shared" si="4"/>
        <v/>
      </c>
      <c r="Y31" s="16" t="str">
        <f t="shared" si="5"/>
        <v/>
      </c>
    </row>
    <row r="32" spans="2:25" x14ac:dyDescent="0.25">
      <c r="B32" s="16">
        <v>17</v>
      </c>
      <c r="C32" s="1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1"/>
      <c r="R32" s="52"/>
      <c r="S32" s="52"/>
      <c r="T32" s="16" t="str">
        <f t="shared" si="1"/>
        <v/>
      </c>
      <c r="U32" s="16" t="str">
        <f t="shared" si="2"/>
        <v/>
      </c>
      <c r="V32" s="53" t="str">
        <f t="shared" si="0"/>
        <v/>
      </c>
      <c r="W32" s="16" t="str">
        <f t="shared" si="3"/>
        <v/>
      </c>
      <c r="X32" s="16" t="str">
        <f t="shared" si="4"/>
        <v/>
      </c>
      <c r="Y32" s="16" t="str">
        <f t="shared" si="5"/>
        <v/>
      </c>
    </row>
    <row r="33" spans="2:25" x14ac:dyDescent="0.25">
      <c r="B33" s="16">
        <v>18</v>
      </c>
      <c r="C33" s="1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1"/>
      <c r="R33" s="52"/>
      <c r="S33" s="52"/>
      <c r="T33" s="16" t="str">
        <f t="shared" si="1"/>
        <v/>
      </c>
      <c r="U33" s="16" t="str">
        <f t="shared" si="2"/>
        <v/>
      </c>
      <c r="V33" s="53" t="str">
        <f t="shared" si="0"/>
        <v/>
      </c>
      <c r="W33" s="16" t="str">
        <f t="shared" si="3"/>
        <v/>
      </c>
      <c r="X33" s="16" t="str">
        <f t="shared" si="4"/>
        <v/>
      </c>
      <c r="Y33" s="16" t="str">
        <f t="shared" si="5"/>
        <v/>
      </c>
    </row>
    <row r="34" spans="2:25" x14ac:dyDescent="0.25">
      <c r="B34" s="16">
        <v>19</v>
      </c>
      <c r="C34" s="1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1"/>
      <c r="R34" s="52"/>
      <c r="S34" s="52"/>
      <c r="T34" s="16" t="str">
        <f t="shared" si="1"/>
        <v/>
      </c>
      <c r="U34" s="16" t="str">
        <f t="shared" si="2"/>
        <v/>
      </c>
      <c r="V34" s="53" t="str">
        <f t="shared" si="0"/>
        <v/>
      </c>
      <c r="W34" s="16" t="str">
        <f t="shared" si="3"/>
        <v/>
      </c>
      <c r="X34" s="16" t="str">
        <f t="shared" si="4"/>
        <v/>
      </c>
      <c r="Y34" s="16" t="str">
        <f t="shared" si="5"/>
        <v/>
      </c>
    </row>
    <row r="35" spans="2:25" x14ac:dyDescent="0.25">
      <c r="B35" s="16">
        <v>20</v>
      </c>
      <c r="C35" s="1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2"/>
      <c r="S35" s="52"/>
      <c r="T35" s="16" t="str">
        <f t="shared" si="1"/>
        <v/>
      </c>
      <c r="U35" s="16" t="str">
        <f t="shared" si="2"/>
        <v/>
      </c>
      <c r="V35" s="53" t="str">
        <f t="shared" si="0"/>
        <v/>
      </c>
      <c r="W35" s="16" t="str">
        <f t="shared" si="3"/>
        <v/>
      </c>
      <c r="X35" s="16" t="str">
        <f t="shared" si="4"/>
        <v/>
      </c>
      <c r="Y35" s="16" t="str">
        <f t="shared" si="5"/>
        <v/>
      </c>
    </row>
    <row r="36" spans="2:25" x14ac:dyDescent="0.25">
      <c r="B36" s="16">
        <v>21</v>
      </c>
      <c r="C36" s="1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2"/>
      <c r="S36" s="52"/>
      <c r="T36" s="16" t="str">
        <f t="shared" si="1"/>
        <v/>
      </c>
      <c r="U36" s="16" t="str">
        <f t="shared" si="2"/>
        <v/>
      </c>
      <c r="V36" s="53" t="str">
        <f t="shared" si="0"/>
        <v/>
      </c>
      <c r="W36" s="16" t="str">
        <f t="shared" si="3"/>
        <v/>
      </c>
      <c r="X36" s="16" t="str">
        <f t="shared" si="4"/>
        <v/>
      </c>
      <c r="Y36" s="16" t="str">
        <f t="shared" si="5"/>
        <v/>
      </c>
    </row>
    <row r="37" spans="2:25" x14ac:dyDescent="0.25">
      <c r="B37" s="16">
        <v>22</v>
      </c>
      <c r="C37" s="1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1"/>
      <c r="R37" s="52"/>
      <c r="S37" s="52"/>
      <c r="T37" s="16" t="str">
        <f t="shared" si="1"/>
        <v/>
      </c>
      <c r="U37" s="16" t="str">
        <f t="shared" si="2"/>
        <v/>
      </c>
      <c r="V37" s="53" t="str">
        <f t="shared" si="0"/>
        <v/>
      </c>
      <c r="W37" s="16" t="str">
        <f t="shared" si="3"/>
        <v/>
      </c>
      <c r="X37" s="16" t="str">
        <f t="shared" si="4"/>
        <v/>
      </c>
      <c r="Y37" s="16" t="str">
        <f t="shared" si="5"/>
        <v/>
      </c>
    </row>
    <row r="38" spans="2:25" x14ac:dyDescent="0.25">
      <c r="B38" s="16">
        <v>23</v>
      </c>
      <c r="C38" s="1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1"/>
      <c r="R38" s="52"/>
      <c r="S38" s="52"/>
      <c r="T38" s="16" t="str">
        <f t="shared" si="1"/>
        <v/>
      </c>
      <c r="U38" s="16" t="str">
        <f t="shared" si="2"/>
        <v/>
      </c>
      <c r="V38" s="53" t="str">
        <f t="shared" si="0"/>
        <v/>
      </c>
      <c r="W38" s="16" t="str">
        <f t="shared" si="3"/>
        <v/>
      </c>
      <c r="X38" s="16" t="str">
        <f t="shared" si="4"/>
        <v/>
      </c>
      <c r="Y38" s="16" t="str">
        <f t="shared" si="5"/>
        <v/>
      </c>
    </row>
    <row r="39" spans="2:25" x14ac:dyDescent="0.25">
      <c r="B39" s="16">
        <v>24</v>
      </c>
      <c r="C39" s="1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1"/>
      <c r="R39" s="52"/>
      <c r="S39" s="52"/>
      <c r="T39" s="16" t="str">
        <f t="shared" si="1"/>
        <v/>
      </c>
      <c r="U39" s="16" t="str">
        <f t="shared" si="2"/>
        <v/>
      </c>
      <c r="V39" s="53" t="str">
        <f t="shared" si="0"/>
        <v/>
      </c>
      <c r="W39" s="16" t="str">
        <f t="shared" si="3"/>
        <v/>
      </c>
      <c r="X39" s="16" t="str">
        <f t="shared" si="4"/>
        <v/>
      </c>
      <c r="Y39" s="16" t="str">
        <f t="shared" si="5"/>
        <v/>
      </c>
    </row>
    <row r="40" spans="2:25" x14ac:dyDescent="0.25">
      <c r="B40" s="16">
        <v>25</v>
      </c>
      <c r="C40" s="1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51"/>
      <c r="R40" s="52"/>
      <c r="S40" s="52"/>
      <c r="T40" s="16" t="str">
        <f t="shared" si="1"/>
        <v/>
      </c>
      <c r="U40" s="16" t="str">
        <f t="shared" si="2"/>
        <v/>
      </c>
      <c r="V40" s="53" t="str">
        <f t="shared" si="0"/>
        <v/>
      </c>
      <c r="W40" s="16" t="str">
        <f t="shared" si="3"/>
        <v/>
      </c>
      <c r="X40" s="16" t="str">
        <f t="shared" si="4"/>
        <v/>
      </c>
      <c r="Y40" s="16" t="str">
        <f t="shared" si="5"/>
        <v/>
      </c>
    </row>
    <row r="41" spans="2:25" x14ac:dyDescent="0.25">
      <c r="B41" s="16">
        <v>26</v>
      </c>
      <c r="C41" s="1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51"/>
      <c r="R41" s="52"/>
      <c r="S41" s="52"/>
      <c r="T41" s="16" t="str">
        <f t="shared" si="1"/>
        <v/>
      </c>
      <c r="U41" s="16" t="str">
        <f t="shared" si="2"/>
        <v/>
      </c>
      <c r="V41" s="53" t="str">
        <f t="shared" si="0"/>
        <v/>
      </c>
      <c r="W41" s="16" t="str">
        <f t="shared" si="3"/>
        <v/>
      </c>
      <c r="X41" s="16" t="str">
        <f t="shared" si="4"/>
        <v/>
      </c>
      <c r="Y41" s="16" t="str">
        <f t="shared" si="5"/>
        <v/>
      </c>
    </row>
    <row r="42" spans="2:25" x14ac:dyDescent="0.25">
      <c r="B42" s="16">
        <v>27</v>
      </c>
      <c r="C42" s="1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2"/>
      <c r="S42" s="52"/>
      <c r="T42" s="16" t="str">
        <f t="shared" si="1"/>
        <v/>
      </c>
      <c r="U42" s="16" t="str">
        <f t="shared" si="2"/>
        <v/>
      </c>
      <c r="V42" s="53" t="str">
        <f t="shared" si="0"/>
        <v/>
      </c>
      <c r="W42" s="16" t="str">
        <f t="shared" si="3"/>
        <v/>
      </c>
      <c r="X42" s="16" t="str">
        <f t="shared" si="4"/>
        <v/>
      </c>
      <c r="Y42" s="16" t="str">
        <f t="shared" si="5"/>
        <v/>
      </c>
    </row>
    <row r="43" spans="2:25" x14ac:dyDescent="0.25">
      <c r="B43" s="16">
        <v>28</v>
      </c>
      <c r="C43" s="1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1"/>
      <c r="R43" s="52"/>
      <c r="S43" s="52"/>
      <c r="T43" s="16" t="str">
        <f t="shared" si="1"/>
        <v/>
      </c>
      <c r="U43" s="16" t="str">
        <f t="shared" si="2"/>
        <v/>
      </c>
      <c r="V43" s="53" t="str">
        <f t="shared" si="0"/>
        <v/>
      </c>
      <c r="W43" s="16" t="str">
        <f t="shared" si="3"/>
        <v/>
      </c>
      <c r="X43" s="16" t="str">
        <f t="shared" si="4"/>
        <v/>
      </c>
      <c r="Y43" s="16" t="str">
        <f t="shared" si="5"/>
        <v/>
      </c>
    </row>
    <row r="44" spans="2:25" x14ac:dyDescent="0.25">
      <c r="B44" s="16">
        <v>29</v>
      </c>
      <c r="C44" s="1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51"/>
      <c r="R44" s="52"/>
      <c r="S44" s="52"/>
      <c r="T44" s="16" t="str">
        <f t="shared" si="1"/>
        <v/>
      </c>
      <c r="U44" s="16" t="str">
        <f t="shared" si="2"/>
        <v/>
      </c>
      <c r="V44" s="53" t="str">
        <f t="shared" si="0"/>
        <v/>
      </c>
      <c r="W44" s="16" t="str">
        <f t="shared" si="3"/>
        <v/>
      </c>
      <c r="X44" s="16" t="str">
        <f t="shared" si="4"/>
        <v/>
      </c>
      <c r="Y44" s="16" t="str">
        <f t="shared" si="5"/>
        <v/>
      </c>
    </row>
    <row r="45" spans="2:25" x14ac:dyDescent="0.25">
      <c r="B45" s="16">
        <v>30</v>
      </c>
      <c r="C45" s="1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2"/>
      <c r="S45" s="52"/>
      <c r="T45" s="16" t="str">
        <f t="shared" si="1"/>
        <v/>
      </c>
      <c r="U45" s="16" t="str">
        <f t="shared" si="2"/>
        <v/>
      </c>
      <c r="V45" s="53" t="str">
        <f>IF(C45="","",U45/T45)</f>
        <v/>
      </c>
      <c r="W45" s="16" t="str">
        <f t="shared" si="3"/>
        <v/>
      </c>
      <c r="X45" s="16" t="str">
        <f t="shared" ref="X45" si="6">IF(C46="","",IF(U45&lt;8,2,IF(U45&lt;16,3,IF(U45&lt;21,4,5))))</f>
        <v/>
      </c>
      <c r="Y45" s="16" t="str">
        <f t="shared" si="5"/>
        <v/>
      </c>
    </row>
    <row r="46" spans="2:25" x14ac:dyDescent="0.25">
      <c r="B46" s="34" t="s">
        <v>20</v>
      </c>
      <c r="C46" s="34"/>
      <c r="D46" s="54">
        <f>SUM(D16:D45)</f>
        <v>2</v>
      </c>
      <c r="E46" s="54">
        <f t="shared" ref="E46:S46" si="7">SUM(E16:E45)</f>
        <v>2</v>
      </c>
      <c r="F46" s="54">
        <f t="shared" si="7"/>
        <v>1</v>
      </c>
      <c r="G46" s="54">
        <f t="shared" si="7"/>
        <v>3</v>
      </c>
      <c r="H46" s="54">
        <f t="shared" si="7"/>
        <v>2</v>
      </c>
      <c r="I46" s="54">
        <f t="shared" si="7"/>
        <v>3</v>
      </c>
      <c r="J46" s="54">
        <f t="shared" si="7"/>
        <v>2</v>
      </c>
      <c r="K46" s="54">
        <f t="shared" si="7"/>
        <v>0</v>
      </c>
      <c r="L46" s="54">
        <f t="shared" si="7"/>
        <v>1</v>
      </c>
      <c r="M46" s="54">
        <f t="shared" si="7"/>
        <v>0</v>
      </c>
      <c r="N46" s="54">
        <f t="shared" si="7"/>
        <v>3</v>
      </c>
      <c r="O46" s="54">
        <f t="shared" si="7"/>
        <v>3</v>
      </c>
      <c r="P46" s="55">
        <f t="shared" si="7"/>
        <v>3</v>
      </c>
      <c r="Q46" s="55">
        <f t="shared" si="7"/>
        <v>2</v>
      </c>
      <c r="R46" s="56">
        <f t="shared" si="7"/>
        <v>10</v>
      </c>
      <c r="S46" s="56">
        <f t="shared" si="7"/>
        <v>2</v>
      </c>
      <c r="T46" s="16"/>
      <c r="U46" s="16"/>
      <c r="V46" s="16"/>
      <c r="W46" s="16"/>
      <c r="X46" s="16"/>
      <c r="Y46" s="16"/>
    </row>
    <row r="47" spans="2:25" x14ac:dyDescent="0.25">
      <c r="B47" s="34" t="s">
        <v>21</v>
      </c>
      <c r="C47" s="34"/>
      <c r="D47" s="16">
        <f>D46/$S$7</f>
        <v>0.66666666666666663</v>
      </c>
      <c r="E47" s="16">
        <f t="shared" ref="E47:S47" si="8">E46/$S$7</f>
        <v>0.66666666666666663</v>
      </c>
      <c r="F47" s="16">
        <f t="shared" si="8"/>
        <v>0.33333333333333331</v>
      </c>
      <c r="G47" s="16">
        <f t="shared" si="8"/>
        <v>1</v>
      </c>
      <c r="H47" s="16">
        <f t="shared" si="8"/>
        <v>0.66666666666666663</v>
      </c>
      <c r="I47" s="16">
        <f t="shared" si="8"/>
        <v>1</v>
      </c>
      <c r="J47" s="16">
        <f t="shared" si="8"/>
        <v>0.66666666666666663</v>
      </c>
      <c r="K47" s="16">
        <f t="shared" si="8"/>
        <v>0</v>
      </c>
      <c r="L47" s="16">
        <f t="shared" si="8"/>
        <v>0.33333333333333331</v>
      </c>
      <c r="M47" s="16">
        <f t="shared" si="8"/>
        <v>0</v>
      </c>
      <c r="N47" s="16">
        <f t="shared" si="8"/>
        <v>1</v>
      </c>
      <c r="O47" s="16">
        <f t="shared" si="8"/>
        <v>1</v>
      </c>
      <c r="P47" s="57">
        <f>P46/2/$S$7</f>
        <v>0.5</v>
      </c>
      <c r="Q47" s="57">
        <f>Q46/2/$S$7</f>
        <v>0.33333333333333331</v>
      </c>
      <c r="R47" s="48">
        <f>R46/5/$S$7</f>
        <v>0.66666666666666663</v>
      </c>
      <c r="S47" s="48">
        <f>S46/3/$S$7</f>
        <v>0.22222222222222221</v>
      </c>
      <c r="T47" s="16"/>
      <c r="U47" s="16"/>
      <c r="V47" s="16"/>
      <c r="W47" s="16"/>
      <c r="X47" s="16"/>
      <c r="Y47" s="16"/>
    </row>
    <row r="48" spans="2:25" x14ac:dyDescent="0.25">
      <c r="B48" s="34" t="s">
        <v>22</v>
      </c>
      <c r="C48" s="34"/>
      <c r="D48" s="16" t="str">
        <f>IF(D47="","",IF(D47&gt;=0.9,"В",IF(D47&gt;=0.7,"П",IF(D47&gt;=0.5,"Б","Н"))))</f>
        <v>Б</v>
      </c>
      <c r="E48" s="16" t="str">
        <f t="shared" ref="E48:S48" si="9">IF(E47="","",IF(E47&gt;=0.9,"В",IF(E47&gt;=0.7,"П",IF(E47&gt;=0.5,"Б","Н"))))</f>
        <v>Б</v>
      </c>
      <c r="F48" s="16" t="str">
        <f t="shared" si="9"/>
        <v>Н</v>
      </c>
      <c r="G48" s="16" t="str">
        <f t="shared" si="9"/>
        <v>В</v>
      </c>
      <c r="H48" s="16" t="str">
        <f t="shared" si="9"/>
        <v>Б</v>
      </c>
      <c r="I48" s="16" t="str">
        <f t="shared" si="9"/>
        <v>В</v>
      </c>
      <c r="J48" s="16" t="str">
        <f t="shared" si="9"/>
        <v>Б</v>
      </c>
      <c r="K48" s="16" t="str">
        <f t="shared" si="9"/>
        <v>Н</v>
      </c>
      <c r="L48" s="16" t="str">
        <f t="shared" si="9"/>
        <v>Н</v>
      </c>
      <c r="M48" s="16" t="str">
        <f t="shared" si="9"/>
        <v>Н</v>
      </c>
      <c r="N48" s="16" t="str">
        <f t="shared" si="9"/>
        <v>В</v>
      </c>
      <c r="O48" s="16" t="str">
        <f t="shared" si="9"/>
        <v>В</v>
      </c>
      <c r="P48" s="16" t="str">
        <f t="shared" si="9"/>
        <v>Б</v>
      </c>
      <c r="Q48" s="16" t="str">
        <f t="shared" si="9"/>
        <v>Н</v>
      </c>
      <c r="R48" s="16" t="str">
        <f t="shared" si="9"/>
        <v>Б</v>
      </c>
      <c r="S48" s="16" t="str">
        <f t="shared" si="9"/>
        <v>Н</v>
      </c>
      <c r="T48" s="16"/>
      <c r="U48" s="16"/>
      <c r="V48" s="16"/>
      <c r="W48" s="16"/>
      <c r="X48" s="16"/>
      <c r="Y48" s="16"/>
    </row>
  </sheetData>
  <sheetProtection sheet="1" objects="1" scenarios="1" selectLockedCells="1"/>
  <mergeCells count="25">
    <mergeCell ref="Q3:S3"/>
    <mergeCell ref="B14:C14"/>
    <mergeCell ref="R10:S10"/>
    <mergeCell ref="T10:T12"/>
    <mergeCell ref="U10:U12"/>
    <mergeCell ref="V10:V12"/>
    <mergeCell ref="P10:Q10"/>
    <mergeCell ref="D10:O10"/>
    <mergeCell ref="B10:C10"/>
    <mergeCell ref="B11:C11"/>
    <mergeCell ref="B12:C12"/>
    <mergeCell ref="B13:C13"/>
    <mergeCell ref="W10:W12"/>
    <mergeCell ref="B48:C48"/>
    <mergeCell ref="C2:Y2"/>
    <mergeCell ref="F3:H3"/>
    <mergeCell ref="I3:N3"/>
    <mergeCell ref="D5:M5"/>
    <mergeCell ref="D7:G7"/>
    <mergeCell ref="L7:R7"/>
    <mergeCell ref="X10:X12"/>
    <mergeCell ref="T13:Y14"/>
    <mergeCell ref="D15:Y15"/>
    <mergeCell ref="B46:C46"/>
    <mergeCell ref="B47:C47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H24"/>
  <sheetViews>
    <sheetView workbookViewId="0">
      <selection activeCell="F12" sqref="F12"/>
    </sheetView>
  </sheetViews>
  <sheetFormatPr defaultRowHeight="15.75" x14ac:dyDescent="0.25"/>
  <cols>
    <col min="1" max="1" width="5" style="17" customWidth="1"/>
    <col min="2" max="2" width="3.28515625" style="17" customWidth="1"/>
    <col min="3" max="3" width="9.140625" style="17"/>
    <col min="4" max="4" width="5.7109375" style="17" customWidth="1"/>
    <col min="5" max="5" width="13.42578125" style="70" customWidth="1"/>
    <col min="6" max="6" width="112.42578125" style="17" customWidth="1"/>
    <col min="7" max="8" width="18.140625" style="17" customWidth="1"/>
    <col min="9" max="16384" width="9.140625" style="17"/>
  </cols>
  <sheetData>
    <row r="2" spans="2:8" x14ac:dyDescent="0.25">
      <c r="B2" s="67"/>
      <c r="C2" s="67"/>
      <c r="D2" s="67"/>
      <c r="E2" s="68" t="s">
        <v>57</v>
      </c>
      <c r="F2" s="67"/>
      <c r="G2" s="69"/>
    </row>
    <row r="3" spans="2:8" ht="24" customHeight="1" x14ac:dyDescent="0.25">
      <c r="B3" s="67"/>
      <c r="C3" s="67"/>
      <c r="D3" s="67"/>
      <c r="F3" s="67"/>
    </row>
    <row r="4" spans="2:8" ht="36.75" customHeight="1" x14ac:dyDescent="0.25">
      <c r="D4" s="71" t="s">
        <v>32</v>
      </c>
      <c r="E4" s="72" t="s">
        <v>33</v>
      </c>
      <c r="F4" s="72" t="s">
        <v>40</v>
      </c>
      <c r="G4" s="72" t="s">
        <v>34</v>
      </c>
      <c r="H4" s="73" t="s">
        <v>35</v>
      </c>
    </row>
    <row r="5" spans="2:8" x14ac:dyDescent="0.25">
      <c r="D5" s="74"/>
      <c r="E5" s="75"/>
      <c r="F5" s="75"/>
      <c r="G5" s="75"/>
      <c r="H5" s="76" t="s">
        <v>36</v>
      </c>
    </row>
    <row r="6" spans="2:8" x14ac:dyDescent="0.25">
      <c r="D6" s="74"/>
      <c r="E6" s="75"/>
      <c r="F6" s="75"/>
      <c r="G6" s="75"/>
      <c r="H6" s="76" t="s">
        <v>37</v>
      </c>
    </row>
    <row r="7" spans="2:8" x14ac:dyDescent="0.25">
      <c r="D7" s="74"/>
      <c r="E7" s="75"/>
      <c r="F7" s="75"/>
      <c r="G7" s="75"/>
      <c r="H7" s="76" t="s">
        <v>38</v>
      </c>
    </row>
    <row r="8" spans="2:8" x14ac:dyDescent="0.25">
      <c r="D8" s="77"/>
      <c r="E8" s="78"/>
      <c r="F8" s="78"/>
      <c r="G8" s="78"/>
      <c r="H8" s="76" t="s">
        <v>39</v>
      </c>
    </row>
    <row r="9" spans="2:8" x14ac:dyDescent="0.25">
      <c r="D9" s="79">
        <v>1</v>
      </c>
      <c r="E9" s="80" t="str">
        <f>IF('Таблица 1'!D14="","",'Таблица 1'!D14)</f>
        <v/>
      </c>
      <c r="F9" s="82"/>
      <c r="G9" s="81">
        <f>'Таблица 1'!D47</f>
        <v>0.66666666666666663</v>
      </c>
      <c r="H9" s="16" t="str">
        <f>IF(G9="","",IF(G9&gt;=90%,"высокий",IF(G9&gt;=70%,"повышенный",IF(G9&gt;=50%,"базовый","низкий"))))</f>
        <v>базовый</v>
      </c>
    </row>
    <row r="10" spans="2:8" x14ac:dyDescent="0.25">
      <c r="D10" s="79">
        <v>2</v>
      </c>
      <c r="E10" s="80" t="str">
        <f>IF('Таблица 1'!E14="","",'Таблица 1'!E14)</f>
        <v/>
      </c>
      <c r="F10" s="82"/>
      <c r="G10" s="81">
        <f>'Таблица 1'!E47</f>
        <v>0.66666666666666663</v>
      </c>
      <c r="H10" s="16" t="str">
        <f t="shared" ref="H10:H24" si="0">IF(G10="","",IF(G10&gt;=90%,"высокий",IF(G10&gt;=70%,"повышенный",IF(G10&gt;=50%,"базовый","низкий"))))</f>
        <v>базовый</v>
      </c>
    </row>
    <row r="11" spans="2:8" x14ac:dyDescent="0.25">
      <c r="D11" s="79">
        <v>3</v>
      </c>
      <c r="E11" s="80" t="str">
        <f>IF('Таблица 1'!F14="","",'Таблица 1'!F14)</f>
        <v/>
      </c>
      <c r="F11" s="82"/>
      <c r="G11" s="81">
        <f>'Таблица 1'!F47</f>
        <v>0.33333333333333331</v>
      </c>
      <c r="H11" s="16" t="str">
        <f t="shared" si="0"/>
        <v>низкий</v>
      </c>
    </row>
    <row r="12" spans="2:8" x14ac:dyDescent="0.25">
      <c r="D12" s="79">
        <v>4</v>
      </c>
      <c r="E12" s="80" t="str">
        <f>IF('Таблица 1'!G14="","",'Таблица 1'!G14)</f>
        <v/>
      </c>
      <c r="F12" s="82"/>
      <c r="G12" s="81">
        <f>'Таблица 1'!G47</f>
        <v>1</v>
      </c>
      <c r="H12" s="16" t="str">
        <f t="shared" si="0"/>
        <v>высокий</v>
      </c>
    </row>
    <row r="13" spans="2:8" x14ac:dyDescent="0.25">
      <c r="D13" s="79">
        <v>5</v>
      </c>
      <c r="E13" s="80" t="str">
        <f>IF('Таблица 1'!H14="","",'Таблица 1'!H14)</f>
        <v/>
      </c>
      <c r="F13" s="82"/>
      <c r="G13" s="81">
        <f>'Таблица 1'!H47</f>
        <v>0.66666666666666663</v>
      </c>
      <c r="H13" s="16" t="str">
        <f t="shared" si="0"/>
        <v>базовый</v>
      </c>
    </row>
    <row r="14" spans="2:8" x14ac:dyDescent="0.25">
      <c r="D14" s="79">
        <v>6</v>
      </c>
      <c r="E14" s="80" t="str">
        <f>IF('Таблица 1'!I14="","",'Таблица 1'!I14)</f>
        <v/>
      </c>
      <c r="F14" s="82"/>
      <c r="G14" s="81">
        <f>'Таблица 1'!I47</f>
        <v>1</v>
      </c>
      <c r="H14" s="16" t="str">
        <f t="shared" si="0"/>
        <v>высокий</v>
      </c>
    </row>
    <row r="15" spans="2:8" x14ac:dyDescent="0.25">
      <c r="D15" s="79">
        <v>7</v>
      </c>
      <c r="E15" s="80" t="str">
        <f>IF('Таблица 1'!J14="","",'Таблица 1'!J14)</f>
        <v/>
      </c>
      <c r="F15" s="82"/>
      <c r="G15" s="81">
        <f>'Таблица 1'!J47</f>
        <v>0.66666666666666663</v>
      </c>
      <c r="H15" s="16" t="str">
        <f t="shared" si="0"/>
        <v>базовый</v>
      </c>
    </row>
    <row r="16" spans="2:8" x14ac:dyDescent="0.25">
      <c r="D16" s="79">
        <v>8</v>
      </c>
      <c r="E16" s="80" t="str">
        <f>IF('Таблица 1'!K14="","",'Таблица 1'!K14)</f>
        <v/>
      </c>
      <c r="F16" s="82"/>
      <c r="G16" s="81">
        <f>'Таблица 1'!K47</f>
        <v>0</v>
      </c>
      <c r="H16" s="16" t="str">
        <f t="shared" si="0"/>
        <v>низкий</v>
      </c>
    </row>
    <row r="17" spans="4:8" x14ac:dyDescent="0.25">
      <c r="D17" s="79">
        <v>9</v>
      </c>
      <c r="E17" s="80" t="str">
        <f>IF('Таблица 1'!L14="","",'Таблица 1'!L14)</f>
        <v/>
      </c>
      <c r="F17" s="82"/>
      <c r="G17" s="81">
        <f>'Таблица 1'!L47</f>
        <v>0.33333333333333331</v>
      </c>
      <c r="H17" s="16" t="str">
        <f t="shared" si="0"/>
        <v>низкий</v>
      </c>
    </row>
    <row r="18" spans="4:8" x14ac:dyDescent="0.25">
      <c r="D18" s="79">
        <v>10</v>
      </c>
      <c r="E18" s="80" t="str">
        <f>IF('Таблица 1'!M14="","",'Таблица 1'!M14)</f>
        <v/>
      </c>
      <c r="F18" s="82"/>
      <c r="G18" s="81">
        <f>'Таблица 1'!M47</f>
        <v>0</v>
      </c>
      <c r="H18" s="16" t="str">
        <f t="shared" si="0"/>
        <v>низкий</v>
      </c>
    </row>
    <row r="19" spans="4:8" x14ac:dyDescent="0.25">
      <c r="D19" s="79">
        <v>11</v>
      </c>
      <c r="E19" s="80" t="str">
        <f>IF('Таблица 1'!N14="","",'Таблица 1'!N14)</f>
        <v/>
      </c>
      <c r="F19" s="82"/>
      <c r="G19" s="81">
        <f>'Таблица 1'!N47</f>
        <v>1</v>
      </c>
      <c r="H19" s="16" t="str">
        <f t="shared" si="0"/>
        <v>высокий</v>
      </c>
    </row>
    <row r="20" spans="4:8" x14ac:dyDescent="0.25">
      <c r="D20" s="79">
        <v>12</v>
      </c>
      <c r="E20" s="80" t="str">
        <f>IF('Таблица 1'!O14="","",'Таблица 1'!O14)</f>
        <v/>
      </c>
      <c r="F20" s="82"/>
      <c r="G20" s="81">
        <f>'Таблица 1'!O47</f>
        <v>1</v>
      </c>
      <c r="H20" s="16" t="str">
        <f t="shared" si="0"/>
        <v>высокий</v>
      </c>
    </row>
    <row r="21" spans="4:8" x14ac:dyDescent="0.25">
      <c r="D21" s="79">
        <v>13</v>
      </c>
      <c r="E21" s="80" t="str">
        <f>IF('Таблица 1'!P14="","",'Таблица 1'!P14)</f>
        <v/>
      </c>
      <c r="F21" s="82"/>
      <c r="G21" s="81">
        <f>'Таблица 1'!P47</f>
        <v>0.5</v>
      </c>
      <c r="H21" s="16" t="str">
        <f t="shared" si="0"/>
        <v>базовый</v>
      </c>
    </row>
    <row r="22" spans="4:8" x14ac:dyDescent="0.25">
      <c r="D22" s="79">
        <v>14</v>
      </c>
      <c r="E22" s="80" t="str">
        <f>IF('Таблица 1'!Q14="","",'Таблица 1'!Q14)</f>
        <v/>
      </c>
      <c r="F22" s="82"/>
      <c r="G22" s="81">
        <f>'Таблица 1'!Q47</f>
        <v>0.33333333333333331</v>
      </c>
      <c r="H22" s="16" t="str">
        <f t="shared" si="0"/>
        <v>низкий</v>
      </c>
    </row>
    <row r="23" spans="4:8" x14ac:dyDescent="0.25">
      <c r="D23" s="79">
        <v>15</v>
      </c>
      <c r="E23" s="80" t="str">
        <f>IF('Таблица 1'!R14="","",'Таблица 1'!R14)</f>
        <v/>
      </c>
      <c r="F23" s="82"/>
      <c r="G23" s="81">
        <f>'Таблица 1'!R47</f>
        <v>0.66666666666666663</v>
      </c>
      <c r="H23" s="16" t="str">
        <f t="shared" si="0"/>
        <v>базовый</v>
      </c>
    </row>
    <row r="24" spans="4:8" x14ac:dyDescent="0.25">
      <c r="D24" s="79">
        <v>16</v>
      </c>
      <c r="E24" s="80" t="str">
        <f>IF('Таблица 1'!S14="","",'Таблица 1'!S14)</f>
        <v/>
      </c>
      <c r="F24" s="82"/>
      <c r="G24" s="81">
        <f>'Таблица 1'!S47</f>
        <v>0.22222222222222221</v>
      </c>
      <c r="H24" s="16" t="str">
        <f t="shared" si="0"/>
        <v>низкий</v>
      </c>
    </row>
  </sheetData>
  <sheetProtection sheet="1" objects="1" scenarios="1" selectLockedCells="1"/>
  <mergeCells count="4">
    <mergeCell ref="G4:G8"/>
    <mergeCell ref="F4:F8"/>
    <mergeCell ref="E4:E8"/>
    <mergeCell ref="D4:D8"/>
  </mergeCells>
  <pageMargins left="0.7" right="0.7" top="0.75" bottom="0.75" header="0.3" footer="0.3"/>
  <ignoredErrors>
    <ignoredError sqref="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O7"/>
  <sheetViews>
    <sheetView workbookViewId="0">
      <selection activeCell="B7" sqref="B7"/>
    </sheetView>
  </sheetViews>
  <sheetFormatPr defaultRowHeight="15" x14ac:dyDescent="0.25"/>
  <cols>
    <col min="2" max="2" width="10.7109375" customWidth="1"/>
    <col min="3" max="3" width="9.7109375" customWidth="1"/>
    <col min="4" max="4" width="10.5703125" customWidth="1"/>
    <col min="5" max="5" width="6.7109375" customWidth="1"/>
    <col min="6" max="6" width="6.42578125" customWidth="1"/>
    <col min="7" max="7" width="7.140625" customWidth="1"/>
    <col min="8" max="8" width="6.85546875" customWidth="1"/>
    <col min="9" max="9" width="9.7109375" customWidth="1"/>
    <col min="10" max="10" width="10" customWidth="1"/>
    <col min="11" max="11" width="11" customWidth="1"/>
    <col min="15" max="15" width="31.28515625" customWidth="1"/>
  </cols>
  <sheetData>
    <row r="2" spans="1:15" ht="15.75" x14ac:dyDescent="0.25">
      <c r="B2" s="66" t="s">
        <v>56</v>
      </c>
    </row>
    <row r="4" spans="1:15" ht="15.75" thickBot="1" x14ac:dyDescent="0.3"/>
    <row r="5" spans="1:15" ht="79.5" thickBot="1" x14ac:dyDescent="0.3">
      <c r="A5" s="5" t="s">
        <v>43</v>
      </c>
      <c r="B5" s="7" t="s">
        <v>44</v>
      </c>
      <c r="C5" s="5" t="s">
        <v>45</v>
      </c>
      <c r="D5" s="5" t="s">
        <v>46</v>
      </c>
      <c r="E5" s="9" t="s">
        <v>47</v>
      </c>
      <c r="F5" s="8"/>
      <c r="G5" s="8"/>
      <c r="H5" s="10"/>
      <c r="I5" s="5" t="s">
        <v>48</v>
      </c>
      <c r="J5" s="5" t="s">
        <v>49</v>
      </c>
      <c r="K5" s="5" t="s">
        <v>50</v>
      </c>
      <c r="L5" s="11" t="s">
        <v>51</v>
      </c>
      <c r="M5" s="11" t="s">
        <v>52</v>
      </c>
      <c r="N5" s="11" t="s">
        <v>53</v>
      </c>
      <c r="O5" s="1" t="s">
        <v>54</v>
      </c>
    </row>
    <row r="6" spans="1:15" ht="31.5" customHeight="1" thickBot="1" x14ac:dyDescent="0.3">
      <c r="A6" s="59"/>
      <c r="B6" s="58"/>
      <c r="C6" s="6"/>
      <c r="D6" s="6"/>
      <c r="E6" s="2">
        <v>5</v>
      </c>
      <c r="F6" s="2">
        <v>4</v>
      </c>
      <c r="G6" s="2">
        <v>3</v>
      </c>
      <c r="H6" s="2">
        <v>2</v>
      </c>
      <c r="I6" s="6"/>
      <c r="J6" s="6"/>
      <c r="K6" s="6"/>
      <c r="L6" s="12" t="s">
        <v>55</v>
      </c>
      <c r="M6" s="13"/>
      <c r="N6" s="14"/>
      <c r="O6" s="3"/>
    </row>
    <row r="7" spans="1:15" ht="16.5" thickBot="1" x14ac:dyDescent="0.3">
      <c r="A7" s="61">
        <f>'Таблица 1'!P3</f>
        <v>10</v>
      </c>
      <c r="B7" s="65"/>
      <c r="C7" s="62">
        <f>'Таблица 1'!S7</f>
        <v>3</v>
      </c>
      <c r="D7" s="62" t="str">
        <f>IF(B7="","",C7/B7)</f>
        <v/>
      </c>
      <c r="E7" s="62">
        <f>COUNTIF('Таблица 1'!X16:X45,5)</f>
        <v>0</v>
      </c>
      <c r="F7" s="62">
        <f>COUNTIF('Таблица 1'!X16:X45,4)</f>
        <v>0</v>
      </c>
      <c r="G7" s="62">
        <f>COUNTIF('Таблица 1'!X16:X45,3)</f>
        <v>3</v>
      </c>
      <c r="H7" s="62">
        <f>COUNTIF('Таблица 1'!X16:X45,2)</f>
        <v>0</v>
      </c>
      <c r="I7" s="62">
        <f>SUM('Таблица 1'!X16:X45)/C7</f>
        <v>3</v>
      </c>
      <c r="J7" s="63">
        <f>(E7+F7)/C7</f>
        <v>0</v>
      </c>
      <c r="K7" s="63">
        <f>(E7+F7+G7)/C7</f>
        <v>1</v>
      </c>
      <c r="L7" s="91"/>
      <c r="M7" s="64"/>
      <c r="N7" s="92" t="str">
        <f>IF(L7="","",L7-J7)</f>
        <v/>
      </c>
      <c r="O7" s="65"/>
    </row>
  </sheetData>
  <sheetProtection sheet="1" objects="1" scenarios="1" selectLockedCells="1"/>
  <mergeCells count="9">
    <mergeCell ref="A5:A6"/>
    <mergeCell ref="J5:J6"/>
    <mergeCell ref="K5:K6"/>
    <mergeCell ref="L6:N6"/>
    <mergeCell ref="B5:B6"/>
    <mergeCell ref="C5:C6"/>
    <mergeCell ref="D5:D6"/>
    <mergeCell ref="E5:H5"/>
    <mergeCell ref="I5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B6" sqref="B6"/>
    </sheetView>
  </sheetViews>
  <sheetFormatPr defaultRowHeight="15" x14ac:dyDescent="0.25"/>
  <cols>
    <col min="2" max="2" width="50.85546875" customWidth="1"/>
    <col min="3" max="3" width="21" customWidth="1"/>
  </cols>
  <sheetData>
    <row r="2" spans="2:4" ht="15.75" x14ac:dyDescent="0.25">
      <c r="B2" s="90" t="s">
        <v>70</v>
      </c>
    </row>
    <row r="3" spans="2:4" ht="15.75" thickBot="1" x14ac:dyDescent="0.3"/>
    <row r="4" spans="2:4" ht="16.5" thickBot="1" x14ac:dyDescent="0.3">
      <c r="B4" s="60" t="s">
        <v>58</v>
      </c>
      <c r="C4" s="87" t="s">
        <v>69</v>
      </c>
    </row>
    <row r="5" spans="2:4" ht="46.5" customHeight="1" thickBot="1" x14ac:dyDescent="0.3">
      <c r="B5" s="4" t="s">
        <v>59</v>
      </c>
      <c r="C5" s="88">
        <f>'Таблица 3'!K7</f>
        <v>1</v>
      </c>
    </row>
    <row r="6" spans="2:4" ht="45.75" customHeight="1" thickBot="1" x14ac:dyDescent="0.3">
      <c r="B6" s="86" t="s">
        <v>67</v>
      </c>
      <c r="C6" s="89">
        <f>100%-C5</f>
        <v>0</v>
      </c>
    </row>
    <row r="7" spans="2:4" ht="42.75" customHeight="1" thickBot="1" x14ac:dyDescent="0.3">
      <c r="B7" s="4" t="s">
        <v>60</v>
      </c>
      <c r="C7" s="88">
        <f>'Таблица 3'!K7</f>
        <v>1</v>
      </c>
    </row>
    <row r="8" spans="2:4" ht="43.5" customHeight="1" thickBot="1" x14ac:dyDescent="0.3">
      <c r="B8" s="4" t="s">
        <v>61</v>
      </c>
      <c r="C8" s="88">
        <f>'Таблица 3'!J7</f>
        <v>0</v>
      </c>
    </row>
    <row r="9" spans="2:4" ht="51.75" customHeight="1" thickBot="1" x14ac:dyDescent="0.3">
      <c r="B9" s="4" t="s">
        <v>62</v>
      </c>
      <c r="C9" s="88" t="str">
        <f>IF('Таблица 3'!L7="","",'Таблица 3'!L7)</f>
        <v/>
      </c>
    </row>
    <row r="10" spans="2:4" ht="42.75" customHeight="1" thickBot="1" x14ac:dyDescent="0.3">
      <c r="B10" s="4" t="s">
        <v>63</v>
      </c>
      <c r="C10" s="94" t="str">
        <f>IF(C9="","",C9-C8)</f>
        <v/>
      </c>
    </row>
    <row r="11" spans="2:4" ht="44.25" customHeight="1" thickBot="1" x14ac:dyDescent="0.3">
      <c r="B11" s="4" t="s">
        <v>64</v>
      </c>
      <c r="C11" s="88">
        <f>SUM('Таблица 1'!D46:O46)/(12*'Таблица 3'!C7)</f>
        <v>0.61111111111111116</v>
      </c>
      <c r="D11" s="93"/>
    </row>
    <row r="12" spans="2:4" ht="51.75" customHeight="1" thickBot="1" x14ac:dyDescent="0.3">
      <c r="B12" s="4" t="s">
        <v>65</v>
      </c>
      <c r="C12" s="88">
        <f>SUM('Таблица 1'!P46:Q46)/(4*'Таблица 1'!S7)</f>
        <v>0.41666666666666669</v>
      </c>
      <c r="D12" s="93"/>
    </row>
    <row r="13" spans="2:4" ht="46.5" customHeight="1" thickBot="1" x14ac:dyDescent="0.3">
      <c r="B13" s="4" t="s">
        <v>66</v>
      </c>
      <c r="C13" s="88">
        <f>SUM('Таблица 1'!R46:S46)/(8*'Таблица 1'!S7)</f>
        <v>0.5</v>
      </c>
      <c r="D13" s="93"/>
    </row>
    <row r="14" spans="2:4" ht="42" customHeight="1" thickBot="1" x14ac:dyDescent="0.3">
      <c r="B14" s="4" t="s">
        <v>68</v>
      </c>
      <c r="C14" s="88">
        <f>SUM('Таблица 1'!D46:S46)/(24*'Таблица 1'!S7)</f>
        <v>0.54166666666666663</v>
      </c>
      <c r="D14" s="93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Таблица 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2018-09-12T11:36:46Z</dcterms:created>
  <dcterms:modified xsi:type="dcterms:W3CDTF">2018-11-06T15:10:39Z</dcterms:modified>
</cp:coreProperties>
</file>